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210121_Lenovo_backup\Banana 2021\implementation FBW_312_313_314\313\"/>
    </mc:Choice>
  </mc:AlternateContent>
  <workbookProtection workbookAlgorithmName="SHA-512" workbookHashValue="HYYBL+oqF0UGPkcimHHG8N7O4TkplSGuFndnKc0uhYtrsu95kLFBg0LJx9m9b4OM+FC+7FkDaKZ8JtkBXPlSbA==" workbookSaltValue="wM8iyfeTzshwSzp1BiaiQw==" workbookSpinCount="100000" lockStructure="1"/>
  <bookViews>
    <workbookView xWindow="37740" yWindow="0" windowWidth="22020" windowHeight="11040"/>
  </bookViews>
  <sheets>
    <sheet name="3.1.3"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P1973" i="1" l="1"/>
  <c r="F28" i="1"/>
  <c r="F27" i="1"/>
  <c r="E27" i="1"/>
  <c r="JV1974" i="1" l="1"/>
  <c r="JV1975" i="1"/>
  <c r="JV1976" i="1"/>
  <c r="JV1978" i="1"/>
  <c r="JV1979" i="1"/>
  <c r="JV1980" i="1"/>
  <c r="JV1981" i="1"/>
  <c r="JV1982" i="1"/>
  <c r="JV1973" i="1"/>
  <c r="JP1975" i="1" l="1"/>
  <c r="JY1981" i="1" l="1"/>
  <c r="JY1980" i="1"/>
  <c r="JY1979" i="1"/>
  <c r="JY1978" i="1"/>
  <c r="JY1973" i="1"/>
  <c r="JP1979" i="1" l="1"/>
  <c r="JP1974" i="1" l="1"/>
  <c r="JP1976" i="1"/>
  <c r="JP1977" i="1"/>
  <c r="JP1978" i="1"/>
  <c r="F9" i="1" l="1"/>
  <c r="H32" i="1"/>
  <c r="F5" i="1"/>
  <c r="JP1980" i="1"/>
  <c r="JP1981" i="1"/>
  <c r="G33" i="1" l="1"/>
  <c r="G32" i="1"/>
  <c r="H33" i="1"/>
  <c r="H34" i="1" s="1"/>
  <c r="G16" i="1" l="1"/>
  <c r="H16" i="1" s="1"/>
  <c r="H28" i="1"/>
  <c r="JY1977" i="1"/>
  <c r="JZ1977" i="1" s="1"/>
  <c r="JY1974" i="1"/>
  <c r="JZ1974" i="1" s="1"/>
  <c r="JY1982" i="1"/>
  <c r="JZ1982" i="1" s="1"/>
  <c r="JY1975" i="1"/>
  <c r="JY1976" i="1"/>
  <c r="JZ1981" i="1"/>
  <c r="JZ1980" i="1"/>
  <c r="JZ1979" i="1"/>
  <c r="JZ1978" i="1"/>
  <c r="JQ1973" i="1" l="1"/>
  <c r="JR1976" i="1" s="1"/>
  <c r="JZ1976" i="1"/>
  <c r="JZ1975" i="1"/>
  <c r="JR1982" i="1" l="1"/>
  <c r="JR1981" i="1"/>
  <c r="JS1981" i="1" s="1"/>
  <c r="JR1980" i="1"/>
  <c r="JS1980" i="1" s="1"/>
  <c r="JR1979" i="1"/>
  <c r="JS1979" i="1" s="1"/>
  <c r="JR1978" i="1"/>
  <c r="JS1978" i="1" s="1"/>
  <c r="JR1977" i="1"/>
  <c r="JS1977" i="1" s="1"/>
  <c r="JR1975" i="1"/>
  <c r="JS1975" i="1" s="1"/>
  <c r="JR1974" i="1"/>
  <c r="JS1974" i="1" s="1"/>
  <c r="JR1973" i="1"/>
  <c r="JS1976" i="1" l="1"/>
  <c r="JS1973" i="1"/>
  <c r="JS1982" i="1"/>
  <c r="JS1983" i="1" l="1"/>
  <c r="E28" i="1" s="1"/>
  <c r="JV1977" i="1" l="1"/>
  <c r="G34" i="1" s="1"/>
  <c r="G20" i="1" s="1"/>
  <c r="JZ1973" i="1"/>
  <c r="G22" i="1" l="1"/>
  <c r="G25" i="1"/>
  <c r="H25" i="1" s="1"/>
  <c r="G23" i="1"/>
  <c r="H23" i="1" s="1"/>
  <c r="G26" i="1"/>
  <c r="H26" i="1" s="1"/>
  <c r="H22" i="1" l="1"/>
  <c r="G19" i="1"/>
  <c r="H19" i="1" s="1"/>
  <c r="G17" i="1"/>
  <c r="H20" i="1"/>
  <c r="G21" i="1"/>
  <c r="H21" i="1" s="1"/>
  <c r="G18" i="1"/>
  <c r="H18" i="1" s="1"/>
  <c r="G24" i="1"/>
  <c r="H24" i="1" s="1"/>
  <c r="G28" i="1" l="1"/>
  <c r="H17" i="1"/>
</calcChain>
</file>

<file path=xl/sharedStrings.xml><?xml version="1.0" encoding="utf-8"?>
<sst xmlns="http://schemas.openxmlformats.org/spreadsheetml/2006/main" count="54" uniqueCount="50">
  <si>
    <t>DomRep</t>
  </si>
  <si>
    <t>Cameroon</t>
  </si>
  <si>
    <t>Colombia</t>
  </si>
  <si>
    <t>Ecuador</t>
  </si>
  <si>
    <t>Ghana</t>
  </si>
  <si>
    <t>Ivory Coast</t>
  </si>
  <si>
    <t>Mexico</t>
  </si>
  <si>
    <t>Nicaragua</t>
  </si>
  <si>
    <t>Panama</t>
  </si>
  <si>
    <t>Peru</t>
  </si>
  <si>
    <t>hectares</t>
  </si>
  <si>
    <t>boxes18.14kg/hectare/year</t>
  </si>
  <si>
    <t>% of total sales</t>
  </si>
  <si>
    <t>pesos</t>
  </si>
  <si>
    <t>cedis</t>
  </si>
  <si>
    <t>cordobas</t>
  </si>
  <si>
    <t>soles</t>
  </si>
  <si>
    <t>CFA francs</t>
  </si>
  <si>
    <t>US dollar</t>
  </si>
  <si>
    <t>FPremium distribution:</t>
  </si>
  <si>
    <t>30%FPremium:</t>
  </si>
  <si>
    <t>100%FPremium:</t>
  </si>
  <si>
    <r>
      <rPr>
        <b/>
        <sz val="10"/>
        <rFont val="Calibri"/>
        <family val="2"/>
        <scheme val="minor"/>
      </rPr>
      <t>5.5</t>
    </r>
    <r>
      <rPr>
        <sz val="10"/>
        <rFont val="Calibri"/>
        <family val="2"/>
        <scheme val="minor"/>
      </rPr>
      <t xml:space="preserve"> </t>
    </r>
    <r>
      <rPr>
        <sz val="9"/>
        <rFont val="Calibri"/>
        <family val="2"/>
        <scheme val="minor"/>
      </rPr>
      <t>days/week</t>
    </r>
  </si>
  <si>
    <r>
      <rPr>
        <b/>
        <sz val="10"/>
        <rFont val="Calibri"/>
        <family val="2"/>
        <scheme val="minor"/>
      </rPr>
      <t>5</t>
    </r>
    <r>
      <rPr>
        <sz val="10"/>
        <rFont val="Calibri"/>
        <family val="2"/>
        <scheme val="minor"/>
      </rPr>
      <t xml:space="preserve"> </t>
    </r>
    <r>
      <rPr>
        <sz val="9"/>
        <rFont val="Calibri"/>
        <family val="2"/>
        <scheme val="minor"/>
      </rPr>
      <t>days/week</t>
    </r>
  </si>
  <si>
    <r>
      <rPr>
        <b/>
        <sz val="10"/>
        <rFont val="Calibri"/>
        <family val="2"/>
        <scheme val="minor"/>
      </rPr>
      <t>4.5</t>
    </r>
    <r>
      <rPr>
        <sz val="10"/>
        <rFont val="Calibri"/>
        <family val="2"/>
        <scheme val="minor"/>
      </rPr>
      <t xml:space="preserve"> </t>
    </r>
    <r>
      <rPr>
        <sz val="9"/>
        <rFont val="Calibri"/>
        <family val="2"/>
        <scheme val="minor"/>
      </rPr>
      <t>days/week</t>
    </r>
  </si>
  <si>
    <r>
      <rPr>
        <b/>
        <sz val="10"/>
        <rFont val="Calibri"/>
        <family val="2"/>
        <scheme val="minor"/>
      </rPr>
      <t>4</t>
    </r>
    <r>
      <rPr>
        <sz val="10"/>
        <rFont val="Calibri"/>
        <family val="2"/>
        <scheme val="minor"/>
      </rPr>
      <t xml:space="preserve"> </t>
    </r>
    <r>
      <rPr>
        <sz val="9"/>
        <rFont val="Calibri"/>
        <family val="2"/>
        <scheme val="minor"/>
      </rPr>
      <t>days/week</t>
    </r>
  </si>
  <si>
    <r>
      <rPr>
        <b/>
        <sz val="10"/>
        <rFont val="Calibri"/>
        <family val="2"/>
        <scheme val="minor"/>
      </rPr>
      <t>3.5</t>
    </r>
    <r>
      <rPr>
        <sz val="10"/>
        <rFont val="Calibri"/>
        <family val="2"/>
        <scheme val="minor"/>
      </rPr>
      <t xml:space="preserve"> </t>
    </r>
    <r>
      <rPr>
        <sz val="9"/>
        <rFont val="Calibri"/>
        <family val="2"/>
        <scheme val="minor"/>
      </rPr>
      <t>days/week</t>
    </r>
  </si>
  <si>
    <r>
      <rPr>
        <b/>
        <sz val="10"/>
        <rFont val="Calibri"/>
        <family val="2"/>
        <scheme val="minor"/>
      </rPr>
      <t>3</t>
    </r>
    <r>
      <rPr>
        <sz val="10"/>
        <rFont val="Calibri"/>
        <family val="2"/>
        <scheme val="minor"/>
      </rPr>
      <t xml:space="preserve"> </t>
    </r>
    <r>
      <rPr>
        <sz val="9"/>
        <rFont val="Calibri"/>
        <family val="2"/>
        <scheme val="minor"/>
      </rPr>
      <t>days/week</t>
    </r>
  </si>
  <si>
    <r>
      <rPr>
        <b/>
        <sz val="10"/>
        <rFont val="Calibri"/>
        <family val="2"/>
        <scheme val="minor"/>
      </rPr>
      <t>2.5</t>
    </r>
    <r>
      <rPr>
        <sz val="10"/>
        <rFont val="Calibri"/>
        <family val="2"/>
        <scheme val="minor"/>
      </rPr>
      <t xml:space="preserve"> </t>
    </r>
    <r>
      <rPr>
        <sz val="9"/>
        <rFont val="Calibri"/>
        <family val="2"/>
        <scheme val="minor"/>
      </rPr>
      <t>days/week</t>
    </r>
  </si>
  <si>
    <r>
      <rPr>
        <b/>
        <sz val="10"/>
        <rFont val="Calibri"/>
        <family val="2"/>
        <scheme val="minor"/>
      </rPr>
      <t>2</t>
    </r>
    <r>
      <rPr>
        <sz val="10"/>
        <rFont val="Calibri"/>
        <family val="2"/>
        <scheme val="minor"/>
      </rPr>
      <t xml:space="preserve"> </t>
    </r>
    <r>
      <rPr>
        <sz val="9"/>
        <rFont val="Calibri"/>
        <family val="2"/>
        <scheme val="minor"/>
      </rPr>
      <t>days/week</t>
    </r>
  </si>
  <si>
    <r>
      <rPr>
        <b/>
        <sz val="10"/>
        <rFont val="Calibri"/>
        <family val="2"/>
        <scheme val="minor"/>
      </rPr>
      <t>1.5</t>
    </r>
    <r>
      <rPr>
        <sz val="10"/>
        <rFont val="Calibri"/>
        <family val="2"/>
        <scheme val="minor"/>
      </rPr>
      <t xml:space="preserve"> </t>
    </r>
    <r>
      <rPr>
        <sz val="9"/>
        <rFont val="Calibri"/>
        <family val="2"/>
        <scheme val="minor"/>
      </rPr>
      <t>days/week</t>
    </r>
  </si>
  <si>
    <r>
      <rPr>
        <b/>
        <sz val="10"/>
        <rFont val="Calibri"/>
        <family val="2"/>
        <scheme val="minor"/>
      </rPr>
      <t>1</t>
    </r>
    <r>
      <rPr>
        <sz val="10"/>
        <rFont val="Calibri"/>
        <family val="2"/>
        <scheme val="minor"/>
      </rPr>
      <t xml:space="preserve"> </t>
    </r>
    <r>
      <rPr>
        <sz val="9"/>
        <rFont val="Calibri"/>
        <family val="2"/>
        <scheme val="minor"/>
      </rPr>
      <t>days/week</t>
    </r>
  </si>
  <si>
    <t>Tool 3.1.3</t>
  </si>
  <si>
    <t>- Choose the country:</t>
  </si>
  <si>
    <r>
      <t xml:space="preserve">- The </t>
    </r>
    <r>
      <rPr>
        <b/>
        <sz val="11"/>
        <rFont val="Calibri"/>
        <family val="2"/>
        <scheme val="minor"/>
      </rPr>
      <t>lowest</t>
    </r>
    <r>
      <rPr>
        <sz val="11"/>
        <rFont val="Calibri"/>
        <family val="2"/>
        <scheme val="minor"/>
      </rPr>
      <t xml:space="preserve"> </t>
    </r>
    <r>
      <rPr>
        <b/>
        <sz val="11"/>
        <rFont val="Calibri"/>
        <family val="2"/>
        <scheme val="minor"/>
      </rPr>
      <t>monthly gross wage paid</t>
    </r>
    <r>
      <rPr>
        <b/>
        <vertAlign val="superscript"/>
        <sz val="11"/>
        <rFont val="Calibri"/>
        <family val="2"/>
        <scheme val="minor"/>
      </rPr>
      <t>1</t>
    </r>
    <r>
      <rPr>
        <sz val="11"/>
        <rFont val="Calibri"/>
        <family val="2"/>
        <scheme val="minor"/>
      </rPr>
      <t xml:space="preserve"> to workers:</t>
    </r>
  </si>
  <si>
    <t>- Area under production:</t>
  </si>
  <si>
    <t>- Productivity:</t>
  </si>
  <si>
    <t>- Sales volume under Fairtrade terms:</t>
  </si>
  <si>
    <t>- Exchange rate:</t>
  </si>
  <si>
    <t>The tool 3.1.3 calculates: a) the amount of the 30% of the Fairtrade Premium that can be used and b) the disbursement of the amount of the Fairtrade Premium used, in accordance with the working time of workers. Please complete the empty cells.</t>
  </si>
  <si>
    <t>FTE: Full Time Equivalent</t>
  </si>
  <si>
    <r>
      <t>Number of eligible workers</t>
    </r>
    <r>
      <rPr>
        <vertAlign val="superscript"/>
        <sz val="11"/>
        <rFont val="Calibri"/>
        <family val="2"/>
        <scheme val="minor"/>
      </rPr>
      <t>2</t>
    </r>
  </si>
  <si>
    <r>
      <t>working time</t>
    </r>
    <r>
      <rPr>
        <vertAlign val="superscript"/>
        <sz val="11"/>
        <rFont val="Calibri"/>
        <family val="2"/>
        <scheme val="minor"/>
      </rPr>
      <t>3</t>
    </r>
    <r>
      <rPr>
        <sz val="11"/>
        <rFont val="Calibri"/>
        <family val="2"/>
        <scheme val="minor"/>
      </rPr>
      <t>,
in days/week</t>
    </r>
  </si>
  <si>
    <r>
      <rPr>
        <vertAlign val="superscript"/>
        <sz val="10"/>
        <rFont val="Calibri"/>
        <family val="2"/>
        <scheme val="minor"/>
      </rPr>
      <t>2</t>
    </r>
    <r>
      <rPr>
        <sz val="10"/>
        <rFont val="Calibri"/>
        <family val="2"/>
        <scheme val="minor"/>
      </rPr>
      <t xml:space="preserve"> Eligible workers refer to workers who can be benefited from the FPremium</t>
    </r>
  </si>
  <si>
    <r>
      <rPr>
        <vertAlign val="superscript"/>
        <sz val="10"/>
        <rFont val="Calibri"/>
        <family val="2"/>
        <scheme val="minor"/>
      </rPr>
      <t>3</t>
    </r>
    <r>
      <rPr>
        <sz val="10"/>
        <rFont val="Calibri"/>
        <family val="2"/>
        <scheme val="minor"/>
      </rPr>
      <t xml:space="preserve"> Overtime must not be considered as part of working time</t>
    </r>
  </si>
  <si>
    <t>Amount of the 30% of FP that can be used and disbursement per worker, based on their working time</t>
  </si>
  <si>
    <t xml:space="preserve">FP: FPremium or Fairtrade Premium </t>
  </si>
  <si>
    <r>
      <rPr>
        <vertAlign val="superscript"/>
        <sz val="10"/>
        <rFont val="Calibri"/>
        <family val="2"/>
        <scheme val="minor"/>
      </rPr>
      <t>1</t>
    </r>
    <r>
      <rPr>
        <sz val="10"/>
        <rFont val="Calibri"/>
        <family val="2"/>
        <scheme val="minor"/>
      </rPr>
      <t xml:space="preserve"> The gross wage value refers to the amount of money earned by a worker for the work he/she performs, in this case the lowest </t>
    </r>
  </si>
  <si>
    <t>amount during one month, prior to any withholding, taxes, deductions and contributions requested by Law and prior to any</t>
  </si>
  <si>
    <t>granted in-kind benefits. In some countries the "gross" wage is also known as "basic" wage.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</si>
</sst>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
    <numFmt numFmtId="165" formatCode="0.0%"/>
    <numFmt numFmtId="166" formatCode="#,##0.000000"/>
  </numFmts>
  <fonts count="14" x14ac:knownFonts="1">
    <font>
      <sz val="11"/>
      <color theme="1"/>
      <name val="Calibri"/>
      <family val="2"/>
      <scheme val="minor"/>
    </font>
    <font>
      <sz val="11"/>
      <name val="Calibri"/>
      <family val="2"/>
      <scheme val="minor"/>
    </font>
    <font>
      <b/>
      <sz val="11"/>
      <name val="Calibri"/>
      <family val="2"/>
    </font>
    <font>
      <b/>
      <sz val="11"/>
      <name val="Calibri"/>
      <family val="2"/>
      <scheme val="minor"/>
    </font>
    <font>
      <b/>
      <sz val="8"/>
      <name val="Calibri"/>
      <family val="2"/>
      <scheme val="minor"/>
    </font>
    <font>
      <b/>
      <sz val="9"/>
      <name val="Calibri"/>
      <family val="2"/>
      <scheme val="minor"/>
    </font>
    <font>
      <sz val="9"/>
      <name val="Calibri"/>
      <family val="2"/>
      <scheme val="minor"/>
    </font>
    <font>
      <vertAlign val="superscript"/>
      <sz val="11"/>
      <name val="Calibri"/>
      <family val="2"/>
      <scheme val="minor"/>
    </font>
    <font>
      <sz val="10"/>
      <name val="Calibri"/>
      <family val="2"/>
      <scheme val="minor"/>
    </font>
    <font>
      <vertAlign val="superscript"/>
      <sz val="10"/>
      <name val="Calibri"/>
      <family val="2"/>
      <scheme val="minor"/>
    </font>
    <font>
      <sz val="11"/>
      <color theme="0"/>
      <name val="Calibri"/>
      <family val="2"/>
      <scheme val="minor"/>
    </font>
    <font>
      <b/>
      <sz val="10"/>
      <name val="Calibri"/>
      <family val="2"/>
      <scheme val="minor"/>
    </font>
    <font>
      <b/>
      <vertAlign val="superscript"/>
      <sz val="11"/>
      <name val="Calibri"/>
      <family val="2"/>
      <scheme val="minor"/>
    </font>
    <font>
      <b/>
      <sz val="14"/>
      <name val="Arial Black"/>
      <family val="2"/>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9"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top/>
      <bottom style="thin">
        <color indexed="64"/>
      </bottom>
      <diagonal/>
    </border>
  </borders>
  <cellStyleXfs count="1">
    <xf numFmtId="0" fontId="0" fillId="0" borderId="0"/>
  </cellStyleXfs>
  <cellXfs count="98">
    <xf numFmtId="0" fontId="0" fillId="0" borderId="0" xfId="0"/>
    <xf numFmtId="0" fontId="1" fillId="2" borderId="0" xfId="0" applyFont="1" applyFill="1" applyBorder="1" applyProtection="1">
      <protection hidden="1"/>
    </xf>
    <xf numFmtId="3" fontId="1" fillId="2" borderId="0" xfId="0" applyNumberFormat="1" applyFont="1" applyFill="1" applyBorder="1" applyAlignment="1" applyProtection="1">
      <alignment horizontal="right"/>
      <protection hidden="1"/>
    </xf>
    <xf numFmtId="0" fontId="1" fillId="3" borderId="4" xfId="0" applyFont="1" applyFill="1" applyBorder="1" applyProtection="1">
      <protection hidden="1"/>
    </xf>
    <xf numFmtId="3" fontId="1" fillId="2" borderId="0" xfId="0" applyNumberFormat="1" applyFont="1" applyFill="1" applyBorder="1" applyProtection="1">
      <protection hidden="1"/>
    </xf>
    <xf numFmtId="0" fontId="1" fillId="4" borderId="5" xfId="0" applyFont="1" applyFill="1" applyBorder="1" applyProtection="1">
      <protection hidden="1"/>
    </xf>
    <xf numFmtId="3" fontId="1" fillId="4" borderId="5" xfId="0" applyNumberFormat="1" applyFont="1" applyFill="1" applyBorder="1" applyAlignment="1" applyProtection="1">
      <alignment horizontal="right" indent="1"/>
      <protection hidden="1"/>
    </xf>
    <xf numFmtId="3" fontId="1" fillId="3" borderId="5" xfId="0" applyNumberFormat="1" applyFont="1" applyFill="1" applyBorder="1" applyAlignment="1" applyProtection="1">
      <alignment horizontal="right" indent="1"/>
      <protection hidden="1"/>
    </xf>
    <xf numFmtId="0" fontId="1" fillId="3" borderId="0" xfId="0" applyFont="1" applyFill="1" applyBorder="1" applyProtection="1">
      <protection hidden="1"/>
    </xf>
    <xf numFmtId="0" fontId="3" fillId="3" borderId="0" xfId="0" applyFont="1" applyFill="1" applyBorder="1" applyProtection="1">
      <protection hidden="1"/>
    </xf>
    <xf numFmtId="0" fontId="1" fillId="3" borderId="9" xfId="0" applyFont="1" applyFill="1" applyBorder="1" applyProtection="1">
      <protection hidden="1"/>
    </xf>
    <xf numFmtId="0" fontId="1" fillId="3" borderId="2" xfId="0" applyFont="1" applyFill="1" applyBorder="1" applyProtection="1">
      <protection hidden="1"/>
    </xf>
    <xf numFmtId="0" fontId="1" fillId="2" borderId="0" xfId="0" applyFont="1" applyFill="1" applyBorder="1" applyAlignment="1" applyProtection="1">
      <alignment horizontal="right"/>
      <protection hidden="1"/>
    </xf>
    <xf numFmtId="0" fontId="1" fillId="4" borderId="0" xfId="0" applyFont="1" applyFill="1" applyBorder="1" applyProtection="1">
      <protection hidden="1"/>
    </xf>
    <xf numFmtId="0" fontId="6" fillId="4" borderId="0" xfId="0" applyFont="1" applyFill="1" applyBorder="1" applyAlignment="1" applyProtection="1">
      <alignment horizontal="left"/>
      <protection hidden="1"/>
    </xf>
    <xf numFmtId="0" fontId="6" fillId="4" borderId="6" xfId="0" applyFont="1" applyFill="1" applyBorder="1" applyAlignment="1" applyProtection="1">
      <alignment horizontal="left"/>
      <protection hidden="1"/>
    </xf>
    <xf numFmtId="0" fontId="6" fillId="3" borderId="0" xfId="0" applyFont="1" applyFill="1" applyBorder="1" applyAlignment="1" applyProtection="1">
      <alignment horizontal="left"/>
      <protection hidden="1"/>
    </xf>
    <xf numFmtId="0" fontId="6" fillId="3" borderId="6" xfId="0" applyFont="1" applyFill="1" applyBorder="1" applyAlignment="1" applyProtection="1">
      <alignment horizontal="left"/>
      <protection hidden="1"/>
    </xf>
    <xf numFmtId="4" fontId="1" fillId="2" borderId="0" xfId="0" applyNumberFormat="1" applyFont="1" applyFill="1" applyBorder="1" applyProtection="1">
      <protection hidden="1"/>
    </xf>
    <xf numFmtId="0" fontId="1" fillId="4" borderId="11" xfId="0" applyFont="1" applyFill="1" applyBorder="1" applyProtection="1">
      <protection hidden="1"/>
    </xf>
    <xf numFmtId="0" fontId="6" fillId="4" borderId="11" xfId="0" applyFont="1" applyFill="1" applyBorder="1" applyAlignment="1" applyProtection="1">
      <alignment horizontal="left"/>
      <protection hidden="1"/>
    </xf>
    <xf numFmtId="0" fontId="6" fillId="4" borderId="8" xfId="0" applyFont="1" applyFill="1" applyBorder="1" applyAlignment="1" applyProtection="1">
      <alignment horizontal="left"/>
      <protection hidden="1"/>
    </xf>
    <xf numFmtId="0" fontId="1" fillId="3" borderId="8" xfId="0" applyFont="1" applyFill="1" applyBorder="1" applyAlignment="1" applyProtection="1">
      <alignment vertical="top" wrapText="1"/>
      <protection hidden="1"/>
    </xf>
    <xf numFmtId="3" fontId="3" fillId="4" borderId="6" xfId="0" applyNumberFormat="1" applyFont="1" applyFill="1" applyBorder="1" applyAlignment="1" applyProtection="1">
      <alignment horizontal="right" indent="1"/>
      <protection hidden="1"/>
    </xf>
    <xf numFmtId="3" fontId="3" fillId="3" borderId="6" xfId="0" applyNumberFormat="1" applyFont="1" applyFill="1" applyBorder="1" applyAlignment="1" applyProtection="1">
      <alignment horizontal="right" indent="1"/>
      <protection hidden="1"/>
    </xf>
    <xf numFmtId="0" fontId="1" fillId="3" borderId="9" xfId="0" applyFont="1" applyFill="1" applyBorder="1" applyAlignment="1" applyProtection="1">
      <alignment horizontal="right"/>
      <protection hidden="1"/>
    </xf>
    <xf numFmtId="0" fontId="6" fillId="3" borderId="2" xfId="0" applyFont="1" applyFill="1" applyBorder="1" applyAlignment="1" applyProtection="1">
      <alignment horizontal="left"/>
      <protection hidden="1"/>
    </xf>
    <xf numFmtId="0" fontId="1" fillId="4" borderId="0" xfId="0" applyFont="1" applyFill="1" applyBorder="1" applyAlignment="1" applyProtection="1">
      <alignment horizontal="right"/>
      <protection hidden="1"/>
    </xf>
    <xf numFmtId="0" fontId="1" fillId="3" borderId="7" xfId="0" applyFont="1" applyFill="1" applyBorder="1" applyProtection="1">
      <protection hidden="1"/>
    </xf>
    <xf numFmtId="0" fontId="3" fillId="3" borderId="11" xfId="0" applyFont="1" applyFill="1" applyBorder="1" applyAlignment="1" applyProtection="1">
      <alignment horizontal="right"/>
      <protection hidden="1"/>
    </xf>
    <xf numFmtId="0" fontId="5" fillId="3" borderId="8"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1" fillId="2" borderId="1" xfId="0" applyFont="1" applyFill="1" applyBorder="1" applyAlignment="1" applyProtection="1">
      <alignment horizontal="right"/>
      <protection locked="0"/>
    </xf>
    <xf numFmtId="3" fontId="1" fillId="2" borderId="1" xfId="0" applyNumberFormat="1" applyFont="1" applyFill="1" applyBorder="1" applyProtection="1">
      <protection locked="0"/>
    </xf>
    <xf numFmtId="9" fontId="1" fillId="2" borderId="1" xfId="0" applyNumberFormat="1" applyFont="1" applyFill="1" applyBorder="1" applyProtection="1">
      <protection locked="0"/>
    </xf>
    <xf numFmtId="0" fontId="1" fillId="2" borderId="1" xfId="0" applyFont="1" applyFill="1" applyBorder="1" applyAlignment="1" applyProtection="1">
      <alignment horizontal="center"/>
      <protection locked="0"/>
    </xf>
    <xf numFmtId="0" fontId="1" fillId="2" borderId="3" xfId="0" applyFont="1" applyFill="1" applyBorder="1" applyAlignment="1" applyProtection="1">
      <alignment horizontal="center"/>
      <protection locked="0"/>
    </xf>
    <xf numFmtId="3" fontId="10" fillId="2" borderId="0" xfId="0" applyNumberFormat="1" applyFont="1" applyFill="1" applyBorder="1" applyAlignment="1" applyProtection="1">
      <alignment horizontal="right" indent="1"/>
      <protection hidden="1"/>
    </xf>
    <xf numFmtId="165" fontId="1" fillId="3" borderId="0" xfId="0" applyNumberFormat="1" applyFont="1" applyFill="1" applyBorder="1" applyProtection="1">
      <protection hidden="1"/>
    </xf>
    <xf numFmtId="0" fontId="10" fillId="2" borderId="0" xfId="0" applyFont="1" applyFill="1" applyBorder="1" applyProtection="1">
      <protection hidden="1"/>
    </xf>
    <xf numFmtId="164" fontId="10" fillId="2" borderId="0" xfId="0" applyNumberFormat="1" applyFont="1" applyFill="1" applyBorder="1" applyProtection="1">
      <protection hidden="1"/>
    </xf>
    <xf numFmtId="3" fontId="10" fillId="2" borderId="0" xfId="0" applyNumberFormat="1" applyFont="1" applyFill="1" applyBorder="1" applyProtection="1">
      <protection hidden="1"/>
    </xf>
    <xf numFmtId="0" fontId="10" fillId="2" borderId="0" xfId="0" applyFont="1" applyFill="1" applyBorder="1" applyAlignment="1" applyProtection="1">
      <alignment horizontal="right"/>
      <protection hidden="1"/>
    </xf>
    <xf numFmtId="0" fontId="8" fillId="4" borderId="0" xfId="0" applyFont="1" applyFill="1" applyBorder="1" applyAlignment="1" applyProtection="1">
      <alignment horizontal="left"/>
      <protection hidden="1"/>
    </xf>
    <xf numFmtId="0" fontId="8" fillId="3" borderId="0" xfId="0" applyFont="1" applyFill="1" applyBorder="1" applyAlignment="1" applyProtection="1">
      <alignment horizontal="left"/>
      <protection hidden="1"/>
    </xf>
    <xf numFmtId="0" fontId="8" fillId="4" borderId="11" xfId="0" applyFont="1" applyFill="1" applyBorder="1" applyAlignment="1" applyProtection="1">
      <alignment horizontal="left"/>
      <protection hidden="1"/>
    </xf>
    <xf numFmtId="0" fontId="8" fillId="3" borderId="0" xfId="0" applyFont="1" applyFill="1" applyBorder="1" applyAlignment="1" applyProtection="1">
      <alignment horizontal="right" indent="1"/>
      <protection hidden="1"/>
    </xf>
    <xf numFmtId="0" fontId="8" fillId="4" borderId="0" xfId="0" applyFont="1" applyFill="1" applyBorder="1" applyAlignment="1" applyProtection="1">
      <alignment horizontal="right" indent="1"/>
      <protection hidden="1"/>
    </xf>
    <xf numFmtId="0" fontId="8" fillId="3" borderId="10" xfId="0" applyFont="1" applyFill="1" applyBorder="1" applyAlignment="1" applyProtection="1">
      <alignment horizontal="right" indent="1"/>
      <protection hidden="1"/>
    </xf>
    <xf numFmtId="0" fontId="8" fillId="2" borderId="0" xfId="0" applyFont="1" applyFill="1" applyBorder="1" applyProtection="1">
      <protection hidden="1"/>
    </xf>
    <xf numFmtId="0" fontId="8" fillId="3" borderId="0" xfId="0" quotePrefix="1" applyFont="1" applyFill="1" applyBorder="1" applyProtection="1">
      <protection hidden="1"/>
    </xf>
    <xf numFmtId="0" fontId="10" fillId="2" borderId="0" xfId="0" applyFont="1" applyFill="1" applyBorder="1" applyAlignment="1" applyProtection="1">
      <alignment horizontal="center"/>
      <protection hidden="1"/>
    </xf>
    <xf numFmtId="0" fontId="6" fillId="3" borderId="1" xfId="0" applyFont="1" applyFill="1" applyBorder="1" applyAlignment="1" applyProtection="1">
      <alignment horizontal="center" vertical="center" wrapText="1"/>
      <protection hidden="1"/>
    </xf>
    <xf numFmtId="0" fontId="5" fillId="3" borderId="1" xfId="0" applyFont="1" applyFill="1" applyBorder="1" applyAlignment="1" applyProtection="1">
      <alignment horizontal="center" vertical="center"/>
      <protection hidden="1"/>
    </xf>
    <xf numFmtId="0" fontId="1" fillId="3" borderId="4" xfId="0" quotePrefix="1" applyFont="1" applyFill="1" applyBorder="1" applyProtection="1">
      <protection hidden="1"/>
    </xf>
    <xf numFmtId="0" fontId="1" fillId="4" borderId="5" xfId="0" quotePrefix="1" applyFont="1" applyFill="1" applyBorder="1" applyProtection="1">
      <protection hidden="1"/>
    </xf>
    <xf numFmtId="0" fontId="1" fillId="3" borderId="5" xfId="0" quotePrefix="1" applyFont="1" applyFill="1" applyBorder="1" applyProtection="1">
      <protection hidden="1"/>
    </xf>
    <xf numFmtId="0" fontId="1" fillId="4" borderId="7" xfId="0" quotePrefix="1" applyFont="1" applyFill="1" applyBorder="1" applyProtection="1">
      <protection hidden="1"/>
    </xf>
    <xf numFmtId="3" fontId="1" fillId="3" borderId="0" xfId="0" applyNumberFormat="1" applyFont="1" applyFill="1" applyBorder="1" applyProtection="1">
      <protection hidden="1"/>
    </xf>
    <xf numFmtId="0" fontId="1" fillId="4" borderId="4" xfId="0" applyFont="1" applyFill="1" applyBorder="1" applyAlignment="1" applyProtection="1">
      <alignment horizontal="center"/>
      <protection hidden="1"/>
    </xf>
    <xf numFmtId="0" fontId="1" fillId="4" borderId="2" xfId="0" applyFont="1" applyFill="1" applyBorder="1" applyProtection="1">
      <protection hidden="1"/>
    </xf>
    <xf numFmtId="3" fontId="1" fillId="4" borderId="9" xfId="0" applyNumberFormat="1" applyFont="1" applyFill="1" applyBorder="1" applyAlignment="1" applyProtection="1">
      <alignment horizontal="right" indent="1"/>
      <protection hidden="1"/>
    </xf>
    <xf numFmtId="0" fontId="1" fillId="4" borderId="2" xfId="0" applyFont="1" applyFill="1" applyBorder="1" applyAlignment="1" applyProtection="1">
      <alignment horizontal="right" indent="1"/>
      <protection hidden="1"/>
    </xf>
    <xf numFmtId="3" fontId="3" fillId="4" borderId="7" xfId="0" applyNumberFormat="1" applyFont="1" applyFill="1" applyBorder="1" applyAlignment="1" applyProtection="1">
      <alignment horizontal="center"/>
      <protection hidden="1"/>
    </xf>
    <xf numFmtId="0" fontId="3" fillId="4" borderId="8" xfId="0" applyFont="1" applyFill="1" applyBorder="1" applyProtection="1">
      <protection hidden="1"/>
    </xf>
    <xf numFmtId="3" fontId="3" fillId="4" borderId="11" xfId="0" applyNumberFormat="1" applyFont="1" applyFill="1" applyBorder="1" applyAlignment="1" applyProtection="1">
      <alignment horizontal="right" indent="1"/>
      <protection hidden="1"/>
    </xf>
    <xf numFmtId="3" fontId="1" fillId="3" borderId="9" xfId="0" applyNumberFormat="1" applyFont="1" applyFill="1" applyBorder="1" applyAlignment="1" applyProtection="1">
      <alignment horizontal="right" indent="1"/>
      <protection hidden="1"/>
    </xf>
    <xf numFmtId="3" fontId="1" fillId="4" borderId="0" xfId="0" applyNumberFormat="1" applyFont="1" applyFill="1" applyBorder="1" applyAlignment="1" applyProtection="1">
      <alignment horizontal="right" indent="1"/>
      <protection hidden="1"/>
    </xf>
    <xf numFmtId="3" fontId="3" fillId="3" borderId="11" xfId="0" applyNumberFormat="1" applyFont="1" applyFill="1" applyBorder="1" applyAlignment="1" applyProtection="1">
      <alignment horizontal="right" indent="1"/>
      <protection hidden="1"/>
    </xf>
    <xf numFmtId="0" fontId="8" fillId="3" borderId="0" xfId="0" applyFont="1" applyFill="1" applyBorder="1" applyProtection="1">
      <protection hidden="1"/>
    </xf>
    <xf numFmtId="0" fontId="1" fillId="2" borderId="0" xfId="0" applyFont="1" applyFill="1" applyBorder="1" applyProtection="1">
      <protection locked="0"/>
    </xf>
    <xf numFmtId="3" fontId="1" fillId="2" borderId="0" xfId="0" applyNumberFormat="1" applyFont="1" applyFill="1" applyBorder="1" applyAlignment="1" applyProtection="1">
      <alignment horizontal="right"/>
      <protection locked="0"/>
    </xf>
    <xf numFmtId="0" fontId="1" fillId="2" borderId="0" xfId="0" applyFont="1" applyFill="1" applyBorder="1" applyAlignment="1" applyProtection="1">
      <alignment horizontal="center"/>
      <protection locked="0"/>
    </xf>
    <xf numFmtId="0" fontId="1" fillId="2" borderId="0" xfId="0" applyFont="1" applyFill="1" applyBorder="1" applyAlignment="1" applyProtection="1">
      <alignment horizontal="right"/>
      <protection locked="0"/>
    </xf>
    <xf numFmtId="3" fontId="1" fillId="2" borderId="0" xfId="0" applyNumberFormat="1" applyFont="1" applyFill="1" applyBorder="1" applyProtection="1">
      <protection locked="0"/>
    </xf>
    <xf numFmtId="3" fontId="1" fillId="2" borderId="0" xfId="0" applyNumberFormat="1" applyFont="1" applyFill="1" applyBorder="1" applyAlignment="1" applyProtection="1">
      <alignment horizontal="left"/>
      <protection locked="0"/>
    </xf>
    <xf numFmtId="0" fontId="2" fillId="2" borderId="0" xfId="0" applyFont="1" applyFill="1" applyBorder="1" applyAlignment="1" applyProtection="1">
      <alignment horizontal="center" vertical="top" wrapText="1"/>
      <protection locked="0"/>
    </xf>
    <xf numFmtId="0" fontId="2" fillId="2" borderId="0" xfId="0" applyFont="1" applyFill="1" applyBorder="1" applyAlignment="1" applyProtection="1">
      <alignment vertical="top" wrapText="1"/>
      <protection locked="0"/>
    </xf>
    <xf numFmtId="0" fontId="3" fillId="2" borderId="0" xfId="0" applyFont="1" applyFill="1" applyBorder="1" applyProtection="1">
      <protection locked="0"/>
    </xf>
    <xf numFmtId="0" fontId="4" fillId="2" borderId="0" xfId="0" applyFont="1" applyFill="1" applyBorder="1" applyAlignment="1" applyProtection="1">
      <alignment horizontal="center"/>
      <protection locked="0"/>
    </xf>
    <xf numFmtId="9" fontId="1" fillId="2" borderId="0" xfId="0" applyNumberFormat="1" applyFont="1" applyFill="1" applyBorder="1" applyProtection="1">
      <protection locked="0"/>
    </xf>
    <xf numFmtId="3" fontId="1" fillId="2" borderId="0" xfId="0" applyNumberFormat="1" applyFont="1" applyFill="1" applyBorder="1" applyAlignment="1" applyProtection="1">
      <alignment horizontal="right" indent="1"/>
      <protection locked="0"/>
    </xf>
    <xf numFmtId="166" fontId="1" fillId="2" borderId="0" xfId="0" applyNumberFormat="1" applyFont="1" applyFill="1" applyBorder="1" applyAlignment="1" applyProtection="1">
      <alignment horizontal="right" indent="1"/>
      <protection locked="0"/>
    </xf>
    <xf numFmtId="1" fontId="1" fillId="2" borderId="0" xfId="0" applyNumberFormat="1" applyFont="1" applyFill="1" applyBorder="1" applyProtection="1">
      <protection locked="0"/>
    </xf>
    <xf numFmtId="0" fontId="6" fillId="2" borderId="0" xfId="0" applyFont="1" applyFill="1" applyBorder="1" applyProtection="1">
      <protection locked="0"/>
    </xf>
    <xf numFmtId="3" fontId="1" fillId="2" borderId="0" xfId="0" applyNumberFormat="1" applyFont="1" applyFill="1" applyBorder="1" applyAlignment="1" applyProtection="1">
      <alignment horizontal="right" indent="1"/>
      <protection hidden="1"/>
    </xf>
    <xf numFmtId="0" fontId="5" fillId="4" borderId="8" xfId="0" applyFont="1" applyFill="1" applyBorder="1" applyAlignment="1" applyProtection="1">
      <alignment horizontal="left"/>
      <protection hidden="1"/>
    </xf>
    <xf numFmtId="0" fontId="13" fillId="3" borderId="0" xfId="0" applyFont="1" applyFill="1" applyBorder="1" applyAlignment="1" applyProtection="1">
      <alignment horizontal="center"/>
      <protection hidden="1"/>
    </xf>
    <xf numFmtId="0" fontId="3" fillId="3" borderId="4" xfId="0" applyFont="1" applyFill="1" applyBorder="1" applyAlignment="1" applyProtection="1">
      <alignment horizontal="center" vertical="top" wrapText="1"/>
      <protection hidden="1"/>
    </xf>
    <xf numFmtId="0" fontId="3" fillId="3" borderId="2" xfId="0" applyFont="1" applyFill="1" applyBorder="1" applyAlignment="1" applyProtection="1">
      <alignment horizontal="center" vertical="top" wrapText="1"/>
      <protection hidden="1"/>
    </xf>
    <xf numFmtId="0" fontId="3" fillId="3" borderId="5" xfId="0" applyFont="1" applyFill="1" applyBorder="1" applyAlignment="1" applyProtection="1">
      <alignment horizontal="center" vertical="top" wrapText="1"/>
      <protection hidden="1"/>
    </xf>
    <xf numFmtId="0" fontId="3" fillId="3" borderId="6" xfId="0" applyFont="1" applyFill="1" applyBorder="1" applyAlignment="1" applyProtection="1">
      <alignment horizontal="center" vertical="top" wrapText="1"/>
      <protection hidden="1"/>
    </xf>
    <xf numFmtId="0" fontId="1" fillId="3" borderId="2" xfId="0" applyFont="1" applyFill="1" applyBorder="1" applyAlignment="1" applyProtection="1">
      <alignment horizontal="center" vertical="top" wrapText="1"/>
      <protection hidden="1"/>
    </xf>
    <xf numFmtId="0" fontId="1" fillId="3" borderId="6" xfId="0" applyFont="1" applyFill="1" applyBorder="1" applyAlignment="1" applyProtection="1">
      <alignment horizontal="center" vertical="top" wrapText="1"/>
      <protection hidden="1"/>
    </xf>
    <xf numFmtId="0" fontId="1" fillId="3" borderId="0" xfId="0" applyFont="1" applyFill="1" applyBorder="1" applyAlignment="1" applyProtection="1">
      <alignment horizontal="left" wrapText="1"/>
      <protection hidden="1"/>
    </xf>
    <xf numFmtId="0" fontId="1" fillId="3" borderId="4" xfId="0" applyFont="1" applyFill="1" applyBorder="1" applyAlignment="1" applyProtection="1">
      <alignment horizontal="center" vertical="top" wrapText="1"/>
      <protection hidden="1"/>
    </xf>
    <xf numFmtId="0" fontId="1" fillId="3" borderId="5" xfId="0" applyFont="1" applyFill="1" applyBorder="1" applyAlignment="1" applyProtection="1">
      <alignment horizontal="center" vertical="top" wrapText="1"/>
      <protection hidden="1"/>
    </xf>
    <xf numFmtId="0" fontId="1" fillId="3" borderId="7" xfId="0" applyFont="1" applyFill="1" applyBorder="1" applyAlignment="1" applyProtection="1">
      <alignment horizontal="center" vertical="top" wrapText="1"/>
      <protection hidden="1"/>
    </xf>
  </cellXfs>
  <cellStyles count="1">
    <cellStyle name="Normal" xfId="0" builtinId="0"/>
  </cellStyles>
  <dxfs count="0"/>
  <tableStyles count="0" defaultTableStyle="TableStyleMedium2" defaultPivotStyle="PivotStyleLight16"/>
  <colors>
    <mruColors>
      <color rgb="FFCDE4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42676</xdr:colOff>
      <xdr:row>0</xdr:row>
      <xdr:rowOff>91440</xdr:rowOff>
    </xdr:from>
    <xdr:to>
      <xdr:col>1</xdr:col>
      <xdr:colOff>502506</xdr:colOff>
      <xdr:row>1</xdr:row>
      <xdr:rowOff>373380</xdr:rowOff>
    </xdr:to>
    <xdr:pic>
      <xdr:nvPicPr>
        <xdr:cNvPr id="2" name="Picture 1" descr="X:\Brand\_Brand_Management\Brand_Strategy\_FINALS\_Collateral\Letterhead_NEW_201403\FBM_INT_VERT_RGB_POS.emf">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1"/>
        <a:srcRect/>
        <a:stretch>
          <a:fillRect/>
        </a:stretch>
      </xdr:blipFill>
      <xdr:spPr bwMode="auto">
        <a:xfrm>
          <a:off x="164596" y="91440"/>
          <a:ext cx="459830" cy="54864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A1984"/>
  <sheetViews>
    <sheetView tabSelected="1" zoomScaleNormal="100" workbookViewId="0">
      <selection activeCell="C2" sqref="C2:H2"/>
    </sheetView>
  </sheetViews>
  <sheetFormatPr defaultColWidth="8.88671875" defaultRowHeight="14.4" x14ac:dyDescent="0.3"/>
  <cols>
    <col min="1" max="1" width="1.77734375" style="1" customWidth="1"/>
    <col min="2" max="3" width="13.6640625" style="1" customWidth="1"/>
    <col min="4" max="4" width="15.77734375" style="1" customWidth="1"/>
    <col min="5" max="5" width="13.109375" style="1" customWidth="1"/>
    <col min="6" max="6" width="13.5546875" style="1" customWidth="1"/>
    <col min="7" max="7" width="15.77734375" style="1" customWidth="1"/>
    <col min="8" max="8" width="17.109375" style="1" customWidth="1"/>
    <col min="9" max="9" width="1.77734375" style="1" customWidth="1"/>
    <col min="10" max="24" width="9.109375" style="70" customWidth="1"/>
    <col min="25" max="27" width="9.44140625" style="1" customWidth="1"/>
    <col min="28" max="28" width="8.88671875" style="1"/>
    <col min="29" max="29" width="10.33203125" style="1" bestFit="1" customWidth="1"/>
    <col min="30" max="281" width="8.88671875" style="1"/>
    <col min="282" max="282" width="9.5546875" style="1" bestFit="1" customWidth="1"/>
    <col min="283" max="283" width="11.21875" style="1" bestFit="1" customWidth="1"/>
    <col min="284" max="284" width="9.88671875" style="1" bestFit="1" customWidth="1"/>
    <col min="285" max="16384" width="8.88671875" style="1"/>
  </cols>
  <sheetData>
    <row r="1" spans="1:27" ht="21" x14ac:dyDescent="0.5">
      <c r="A1" s="8"/>
      <c r="B1" s="87" t="s">
        <v>32</v>
      </c>
      <c r="C1" s="87"/>
      <c r="D1" s="87"/>
      <c r="E1" s="87"/>
      <c r="F1" s="87"/>
      <c r="G1" s="87"/>
      <c r="H1" s="87"/>
      <c r="I1" s="8"/>
      <c r="K1" s="71"/>
      <c r="L1" s="72"/>
    </row>
    <row r="2" spans="1:27" ht="42.6" customHeight="1" x14ac:dyDescent="0.3">
      <c r="A2" s="8"/>
      <c r="B2" s="8"/>
      <c r="C2" s="94" t="s">
        <v>39</v>
      </c>
      <c r="D2" s="94"/>
      <c r="E2" s="94"/>
      <c r="F2" s="94"/>
      <c r="G2" s="94"/>
      <c r="H2" s="94"/>
      <c r="I2" s="8"/>
      <c r="K2" s="71"/>
      <c r="L2" s="72"/>
      <c r="M2" s="72"/>
      <c r="N2" s="72"/>
      <c r="O2" s="72"/>
      <c r="P2" s="72"/>
    </row>
    <row r="3" spans="1:27" ht="4.2" customHeight="1" x14ac:dyDescent="0.3">
      <c r="A3" s="8"/>
      <c r="B3" s="9"/>
      <c r="C3" s="8"/>
      <c r="D3" s="8"/>
      <c r="E3" s="8"/>
      <c r="F3" s="8"/>
      <c r="G3" s="8"/>
      <c r="H3" s="8"/>
      <c r="I3" s="8"/>
    </row>
    <row r="4" spans="1:27" x14ac:dyDescent="0.3">
      <c r="A4" s="8"/>
      <c r="B4" s="54" t="s">
        <v>33</v>
      </c>
      <c r="C4" s="10"/>
      <c r="D4" s="10"/>
      <c r="E4" s="32"/>
      <c r="F4" s="10"/>
      <c r="G4" s="10"/>
      <c r="H4" s="11"/>
      <c r="I4" s="8"/>
      <c r="L4" s="73"/>
      <c r="M4" s="73"/>
      <c r="N4" s="73"/>
      <c r="S4" s="73"/>
      <c r="T4" s="73"/>
      <c r="U4" s="73"/>
      <c r="V4" s="73"/>
      <c r="W4" s="73"/>
      <c r="X4" s="73"/>
      <c r="Y4" s="12"/>
    </row>
    <row r="5" spans="1:27" ht="16.2" x14ac:dyDescent="0.3">
      <c r="A5" s="8"/>
      <c r="B5" s="55" t="s">
        <v>34</v>
      </c>
      <c r="C5" s="13"/>
      <c r="D5" s="13"/>
      <c r="E5" s="33"/>
      <c r="F5" s="43" t="str">
        <f>IF($JP$1973,"",VLOOKUP($E$4,$JT$1973:$JU$1982,2,FALSE)&amp;"/month/worker")</f>
        <v/>
      </c>
      <c r="G5" s="14"/>
      <c r="H5" s="15"/>
      <c r="I5" s="8"/>
      <c r="L5" s="74"/>
      <c r="M5" s="74"/>
      <c r="N5" s="74"/>
      <c r="S5" s="71"/>
      <c r="T5" s="71"/>
      <c r="U5" s="71"/>
      <c r="V5" s="71"/>
      <c r="W5" s="71"/>
      <c r="X5" s="71"/>
      <c r="Y5" s="2"/>
      <c r="Z5" s="4"/>
    </row>
    <row r="6" spans="1:27" x14ac:dyDescent="0.3">
      <c r="A6" s="8"/>
      <c r="B6" s="56" t="s">
        <v>35</v>
      </c>
      <c r="C6" s="8"/>
      <c r="D6" s="8"/>
      <c r="E6" s="33"/>
      <c r="F6" s="44" t="s">
        <v>10</v>
      </c>
      <c r="G6" s="16"/>
      <c r="H6" s="17"/>
      <c r="I6" s="8"/>
      <c r="S6" s="71"/>
      <c r="T6" s="71"/>
      <c r="U6" s="71"/>
      <c r="V6" s="71"/>
      <c r="W6" s="71"/>
      <c r="X6" s="71"/>
      <c r="Y6" s="2"/>
      <c r="Z6" s="4"/>
      <c r="AA6" s="4"/>
    </row>
    <row r="7" spans="1:27" x14ac:dyDescent="0.3">
      <c r="A7" s="8"/>
      <c r="B7" s="55" t="s">
        <v>36</v>
      </c>
      <c r="C7" s="13"/>
      <c r="D7" s="13"/>
      <c r="E7" s="33"/>
      <c r="F7" s="43" t="s">
        <v>11</v>
      </c>
      <c r="G7" s="14"/>
      <c r="H7" s="15"/>
      <c r="I7" s="8"/>
      <c r="S7" s="71"/>
      <c r="T7" s="71"/>
      <c r="U7" s="71"/>
      <c r="V7" s="71"/>
      <c r="W7" s="71"/>
      <c r="X7" s="71"/>
      <c r="Y7" s="2"/>
      <c r="Z7" s="4"/>
      <c r="AA7" s="4"/>
    </row>
    <row r="8" spans="1:27" x14ac:dyDescent="0.3">
      <c r="A8" s="8"/>
      <c r="B8" s="56" t="s">
        <v>37</v>
      </c>
      <c r="C8" s="8"/>
      <c r="D8" s="8"/>
      <c r="E8" s="34"/>
      <c r="F8" s="44" t="s">
        <v>12</v>
      </c>
      <c r="G8" s="16"/>
      <c r="H8" s="17"/>
      <c r="I8" s="8"/>
      <c r="S8" s="73"/>
      <c r="T8" s="73"/>
      <c r="U8" s="73"/>
      <c r="V8" s="73"/>
      <c r="W8" s="73"/>
      <c r="X8" s="73"/>
      <c r="Y8" s="12"/>
      <c r="Z8" s="18"/>
    </row>
    <row r="9" spans="1:27" x14ac:dyDescent="0.3">
      <c r="A9" s="8"/>
      <c r="B9" s="57" t="s">
        <v>38</v>
      </c>
      <c r="C9" s="19"/>
      <c r="D9" s="19"/>
      <c r="E9" s="33"/>
      <c r="F9" s="45" t="str">
        <f>IF($JP$1973,"",VLOOKUP($E$4,$JT$1973:$JU$1982,2,FALSE)&amp;"/USdollars")</f>
        <v/>
      </c>
      <c r="G9" s="20"/>
      <c r="H9" s="21"/>
      <c r="I9" s="8"/>
      <c r="S9" s="71"/>
      <c r="T9" s="71"/>
      <c r="U9" s="71"/>
      <c r="V9" s="71"/>
      <c r="W9" s="71"/>
      <c r="X9" s="71"/>
      <c r="Y9" s="2"/>
      <c r="Z9" s="18"/>
    </row>
    <row r="10" spans="1:27" ht="15" x14ac:dyDescent="0.3">
      <c r="A10" s="8"/>
      <c r="B10" s="50" t="s">
        <v>47</v>
      </c>
      <c r="C10" s="8"/>
      <c r="D10" s="8"/>
      <c r="E10" s="8"/>
      <c r="F10" s="8"/>
      <c r="G10" s="8"/>
      <c r="H10" s="8"/>
      <c r="I10" s="8"/>
      <c r="S10" s="71"/>
      <c r="T10" s="71"/>
      <c r="U10" s="71"/>
      <c r="V10" s="71"/>
      <c r="W10" s="71"/>
      <c r="X10" s="71"/>
      <c r="Y10" s="2"/>
      <c r="Z10" s="18"/>
    </row>
    <row r="11" spans="1:27" x14ac:dyDescent="0.3">
      <c r="A11" s="8"/>
      <c r="B11" s="69" t="s">
        <v>48</v>
      </c>
      <c r="C11" s="8"/>
      <c r="D11" s="8"/>
      <c r="E11" s="8"/>
      <c r="F11" s="8"/>
      <c r="G11" s="8"/>
      <c r="H11" s="8"/>
      <c r="I11" s="8"/>
      <c r="S11" s="71"/>
      <c r="T11" s="71"/>
      <c r="U11" s="71"/>
      <c r="V11" s="71"/>
      <c r="W11" s="71"/>
      <c r="X11" s="71"/>
      <c r="Y11" s="2"/>
      <c r="Z11" s="18"/>
    </row>
    <row r="12" spans="1:27" x14ac:dyDescent="0.3">
      <c r="A12" s="8"/>
      <c r="B12" s="69" t="s">
        <v>49</v>
      </c>
      <c r="C12" s="8"/>
      <c r="D12" s="8"/>
      <c r="E12" s="8"/>
      <c r="F12" s="8"/>
      <c r="G12" s="8"/>
      <c r="H12" s="8"/>
      <c r="I12" s="8"/>
      <c r="S12" s="71"/>
      <c r="T12" s="71"/>
      <c r="U12" s="71"/>
      <c r="V12" s="71"/>
      <c r="W12" s="71"/>
      <c r="X12" s="71"/>
      <c r="Y12" s="2"/>
      <c r="Z12" s="18"/>
    </row>
    <row r="13" spans="1:27" ht="6" customHeight="1" x14ac:dyDescent="0.3">
      <c r="A13" s="8"/>
      <c r="B13" s="8"/>
      <c r="C13" s="8"/>
      <c r="D13" s="8"/>
      <c r="E13" s="8"/>
      <c r="F13" s="8"/>
      <c r="G13" s="8"/>
      <c r="H13" s="8"/>
      <c r="I13" s="8"/>
      <c r="S13" s="71"/>
      <c r="T13" s="71"/>
      <c r="U13" s="71"/>
      <c r="V13" s="71"/>
      <c r="W13" s="71"/>
      <c r="X13" s="71"/>
      <c r="Y13" s="2"/>
      <c r="Z13" s="18"/>
    </row>
    <row r="14" spans="1:27" ht="14.4" customHeight="1" x14ac:dyDescent="0.3">
      <c r="A14" s="8"/>
      <c r="B14" s="8"/>
      <c r="C14" s="8"/>
      <c r="D14" s="8"/>
      <c r="E14" s="95" t="s">
        <v>41</v>
      </c>
      <c r="F14" s="92" t="s">
        <v>42</v>
      </c>
      <c r="G14" s="88" t="s">
        <v>45</v>
      </c>
      <c r="H14" s="89"/>
      <c r="I14" s="8"/>
      <c r="S14" s="74"/>
      <c r="T14" s="74"/>
      <c r="U14" s="74"/>
      <c r="V14" s="74"/>
      <c r="W14" s="74"/>
      <c r="X14" s="74"/>
      <c r="Y14" s="4"/>
      <c r="Z14" s="4"/>
      <c r="AA14" s="4"/>
    </row>
    <row r="15" spans="1:27" ht="29.4" customHeight="1" x14ac:dyDescent="0.3">
      <c r="A15" s="8"/>
      <c r="B15" s="8"/>
      <c r="C15" s="8"/>
      <c r="D15" s="8"/>
      <c r="E15" s="96"/>
      <c r="F15" s="93"/>
      <c r="G15" s="90"/>
      <c r="H15" s="91"/>
      <c r="I15" s="8"/>
      <c r="S15" s="74"/>
      <c r="T15" s="74"/>
      <c r="U15" s="74"/>
      <c r="V15" s="74"/>
      <c r="W15" s="74"/>
      <c r="X15" s="74"/>
      <c r="Y15" s="4"/>
      <c r="Z15" s="4"/>
      <c r="AA15" s="4"/>
    </row>
    <row r="16" spans="1:27" x14ac:dyDescent="0.3">
      <c r="A16" s="8"/>
      <c r="B16" s="8"/>
      <c r="C16" s="8"/>
      <c r="D16" s="8"/>
      <c r="E16" s="97"/>
      <c r="F16" s="22"/>
      <c r="G16" s="52" t="str">
        <f>H34</f>
        <v/>
      </c>
      <c r="H16" s="53" t="str">
        <f>IF($JP$1973,"",G16&amp;"/worker")</f>
        <v/>
      </c>
      <c r="I16" s="8"/>
    </row>
    <row r="17" spans="1:11" ht="14.4" customHeight="1" x14ac:dyDescent="0.3">
      <c r="A17" s="8"/>
      <c r="B17" s="8"/>
      <c r="C17" s="8"/>
      <c r="D17" s="8"/>
      <c r="E17" s="35"/>
      <c r="F17" s="47" t="s">
        <v>22</v>
      </c>
      <c r="G17" s="6" t="str">
        <f t="shared" ref="G17:G26" si="0">IF($JP$1973,"",
IF(E17=0,"",
IF($JP$1981&lt;&gt;6,"",$G$34/$JS$1983*JS1973)))</f>
        <v/>
      </c>
      <c r="H17" s="23" t="str">
        <f t="shared" ref="H17:H26" si="1">IF($JP$1973,"",
IF(E17=0,"",
IF($JP$1981&lt;&gt;6,"",G17/E17)))</f>
        <v/>
      </c>
      <c r="I17" s="8"/>
    </row>
    <row r="18" spans="1:11" x14ac:dyDescent="0.3">
      <c r="A18" s="8"/>
      <c r="B18" s="8"/>
      <c r="C18" s="8"/>
      <c r="D18" s="8"/>
      <c r="E18" s="35"/>
      <c r="F18" s="46" t="s">
        <v>23</v>
      </c>
      <c r="G18" s="7" t="str">
        <f t="shared" si="0"/>
        <v/>
      </c>
      <c r="H18" s="24" t="str">
        <f t="shared" si="1"/>
        <v/>
      </c>
      <c r="I18" s="8"/>
    </row>
    <row r="19" spans="1:11" x14ac:dyDescent="0.3">
      <c r="A19" s="8"/>
      <c r="B19" s="8"/>
      <c r="C19" s="8"/>
      <c r="D19" s="8"/>
      <c r="E19" s="35"/>
      <c r="F19" s="47" t="s">
        <v>24</v>
      </c>
      <c r="G19" s="6" t="str">
        <f t="shared" si="0"/>
        <v/>
      </c>
      <c r="H19" s="23" t="str">
        <f t="shared" si="1"/>
        <v/>
      </c>
      <c r="I19" s="8"/>
    </row>
    <row r="20" spans="1:11" x14ac:dyDescent="0.3">
      <c r="A20" s="38"/>
      <c r="B20" s="8"/>
      <c r="C20" s="8"/>
      <c r="D20" s="8"/>
      <c r="E20" s="35"/>
      <c r="F20" s="46" t="s">
        <v>25</v>
      </c>
      <c r="G20" s="7" t="str">
        <f t="shared" si="0"/>
        <v/>
      </c>
      <c r="H20" s="24" t="str">
        <f t="shared" si="1"/>
        <v/>
      </c>
      <c r="I20" s="8"/>
    </row>
    <row r="21" spans="1:11" x14ac:dyDescent="0.3">
      <c r="A21" s="38"/>
      <c r="B21" s="8"/>
      <c r="C21" s="8"/>
      <c r="D21" s="8"/>
      <c r="E21" s="35"/>
      <c r="F21" s="47" t="s">
        <v>26</v>
      </c>
      <c r="G21" s="6" t="str">
        <f t="shared" si="0"/>
        <v/>
      </c>
      <c r="H21" s="23" t="str">
        <f t="shared" si="1"/>
        <v/>
      </c>
      <c r="I21" s="8"/>
    </row>
    <row r="22" spans="1:11" x14ac:dyDescent="0.3">
      <c r="A22" s="38"/>
      <c r="B22" s="8"/>
      <c r="C22" s="8"/>
      <c r="D22" s="8"/>
      <c r="E22" s="35"/>
      <c r="F22" s="46" t="s">
        <v>27</v>
      </c>
      <c r="G22" s="7" t="str">
        <f t="shared" si="0"/>
        <v/>
      </c>
      <c r="H22" s="24" t="str">
        <f t="shared" si="1"/>
        <v/>
      </c>
      <c r="I22" s="8"/>
    </row>
    <row r="23" spans="1:11" x14ac:dyDescent="0.3">
      <c r="A23" s="38"/>
      <c r="B23" s="8"/>
      <c r="C23" s="8"/>
      <c r="D23" s="8"/>
      <c r="E23" s="35"/>
      <c r="F23" s="47" t="s">
        <v>28</v>
      </c>
      <c r="G23" s="6" t="str">
        <f t="shared" si="0"/>
        <v/>
      </c>
      <c r="H23" s="23" t="str">
        <f t="shared" si="1"/>
        <v/>
      </c>
      <c r="I23" s="8"/>
    </row>
    <row r="24" spans="1:11" x14ac:dyDescent="0.3">
      <c r="A24" s="38"/>
      <c r="B24" s="8"/>
      <c r="C24" s="8"/>
      <c r="D24" s="8"/>
      <c r="E24" s="35"/>
      <c r="F24" s="46" t="s">
        <v>29</v>
      </c>
      <c r="G24" s="7" t="str">
        <f t="shared" si="0"/>
        <v/>
      </c>
      <c r="H24" s="24" t="str">
        <f t="shared" si="1"/>
        <v/>
      </c>
      <c r="I24" s="8"/>
    </row>
    <row r="25" spans="1:11" x14ac:dyDescent="0.3">
      <c r="A25" s="38"/>
      <c r="B25" s="8"/>
      <c r="C25" s="8"/>
      <c r="D25" s="8"/>
      <c r="E25" s="35"/>
      <c r="F25" s="47" t="s">
        <v>30</v>
      </c>
      <c r="G25" s="6" t="str">
        <f t="shared" si="0"/>
        <v/>
      </c>
      <c r="H25" s="23" t="str">
        <f t="shared" si="1"/>
        <v/>
      </c>
      <c r="I25" s="8"/>
    </row>
    <row r="26" spans="1:11" x14ac:dyDescent="0.3">
      <c r="A26" s="38"/>
      <c r="B26" s="8"/>
      <c r="C26" s="58"/>
      <c r="D26" s="8"/>
      <c r="E26" s="36"/>
      <c r="F26" s="48" t="s">
        <v>31</v>
      </c>
      <c r="G26" s="7" t="str">
        <f t="shared" si="0"/>
        <v/>
      </c>
      <c r="H26" s="24" t="str">
        <f t="shared" si="1"/>
        <v/>
      </c>
      <c r="I26" s="8"/>
    </row>
    <row r="27" spans="1:11" x14ac:dyDescent="0.3">
      <c r="A27" s="38"/>
      <c r="B27" s="8"/>
      <c r="C27" s="58"/>
      <c r="D27" s="8"/>
      <c r="E27" s="59" t="str">
        <f>IF(SUM(E17:E26)=0,"",SUM(E17:E26))</f>
        <v/>
      </c>
      <c r="F27" s="60" t="str">
        <f>IF(SUM(E17:E26)=0,"","Total workers")</f>
        <v/>
      </c>
      <c r="G27" s="61"/>
      <c r="H27" s="62"/>
      <c r="I27" s="8"/>
      <c r="J27" s="73"/>
      <c r="K27" s="75"/>
    </row>
    <row r="28" spans="1:11" x14ac:dyDescent="0.3">
      <c r="A28" s="38"/>
      <c r="B28" s="8"/>
      <c r="C28" s="58"/>
      <c r="D28" s="8"/>
      <c r="E28" s="63" t="str">
        <f>IF(SUM(E17:E26)=0,"",$JS$1983)</f>
        <v/>
      </c>
      <c r="F28" s="64" t="str">
        <f>IF(SUM(E17:E26)=0,"","Workers in FTE")</f>
        <v/>
      </c>
      <c r="G28" s="65" t="str">
        <f>IF($JP$1973,"",
IF($JP$1981&lt;&gt;6,"",SUM(G17:G26)))</f>
        <v/>
      </c>
      <c r="H28" s="86" t="str">
        <f>H34</f>
        <v/>
      </c>
      <c r="I28" s="8"/>
      <c r="J28" s="73"/>
      <c r="K28" s="75"/>
    </row>
    <row r="29" spans="1:11" ht="15" x14ac:dyDescent="0.3">
      <c r="A29" s="38"/>
      <c r="B29" s="8"/>
      <c r="C29" s="58"/>
      <c r="D29" s="8"/>
      <c r="E29" s="50" t="s">
        <v>43</v>
      </c>
      <c r="F29" s="8"/>
      <c r="G29" s="8"/>
      <c r="H29" s="8"/>
      <c r="I29" s="8"/>
      <c r="J29" s="73"/>
      <c r="K29" s="75"/>
    </row>
    <row r="30" spans="1:11" ht="15" x14ac:dyDescent="0.3">
      <c r="A30" s="38"/>
      <c r="B30" s="8"/>
      <c r="C30" s="8"/>
      <c r="D30" s="8"/>
      <c r="E30" s="50" t="s">
        <v>44</v>
      </c>
      <c r="F30" s="8"/>
      <c r="G30" s="8"/>
      <c r="H30" s="8"/>
      <c r="I30" s="8"/>
    </row>
    <row r="31" spans="1:11" ht="4.2" customHeight="1" x14ac:dyDescent="0.3">
      <c r="A31" s="38"/>
      <c r="B31" s="8"/>
      <c r="C31" s="8"/>
      <c r="D31" s="8"/>
      <c r="E31" s="8"/>
      <c r="F31" s="8"/>
      <c r="G31" s="8"/>
      <c r="H31" s="8"/>
      <c r="I31" s="8"/>
    </row>
    <row r="32" spans="1:11" x14ac:dyDescent="0.3">
      <c r="A32" s="38"/>
      <c r="B32" s="8"/>
      <c r="C32" s="8"/>
      <c r="D32" s="8"/>
      <c r="E32" s="3"/>
      <c r="F32" s="25" t="s">
        <v>21</v>
      </c>
      <c r="G32" s="66" t="str">
        <f>IF($JP$1973,"",
IF($JP$1980&lt;&gt;5,"",E6*E7*E9*E8/12))</f>
        <v/>
      </c>
      <c r="H32" s="26" t="str">
        <f>IF($JP$1973,"",VLOOKUP($E$4,$JT$1973:$JU$1982,2,FALSE)&amp;"/month")</f>
        <v/>
      </c>
      <c r="I32" s="8"/>
    </row>
    <row r="33" spans="1:17" x14ac:dyDescent="0.3">
      <c r="A33" s="8"/>
      <c r="B33" s="8"/>
      <c r="C33" s="8"/>
      <c r="D33" s="8"/>
      <c r="E33" s="5"/>
      <c r="F33" s="27" t="s">
        <v>20</v>
      </c>
      <c r="G33" s="67" t="str">
        <f>IF($JP$1973,"",
IF($JP$1980&lt;&gt;5,"",E6*E7*E9*E8*0.3/12))</f>
        <v/>
      </c>
      <c r="H33" s="15" t="str">
        <f>H32</f>
        <v/>
      </c>
      <c r="I33" s="8"/>
    </row>
    <row r="34" spans="1:17" x14ac:dyDescent="0.3">
      <c r="A34" s="8"/>
      <c r="B34" s="8" t="s">
        <v>46</v>
      </c>
      <c r="C34" s="8"/>
      <c r="D34" s="8"/>
      <c r="E34" s="28"/>
      <c r="F34" s="29" t="s">
        <v>19</v>
      </c>
      <c r="G34" s="68" t="str">
        <f>IF($JP$1973,"",
IF($JP$1981&lt;&gt;6,"",
VLOOKUP($E$4,$JT$1973:$JV$1982,3,FALSE)))</f>
        <v/>
      </c>
      <c r="H34" s="30" t="str">
        <f>IF($JP$1981&lt;&gt;6,"",H33)</f>
        <v/>
      </c>
      <c r="I34" s="8"/>
    </row>
    <row r="35" spans="1:17" ht="14.4" customHeight="1" x14ac:dyDescent="0.3">
      <c r="A35" s="8"/>
      <c r="B35" s="8" t="s">
        <v>40</v>
      </c>
      <c r="C35" s="8"/>
      <c r="D35" s="8"/>
      <c r="E35" s="8"/>
      <c r="F35" s="8"/>
      <c r="G35" s="8"/>
      <c r="H35" s="8"/>
      <c r="I35" s="8"/>
      <c r="M35" s="76"/>
      <c r="N35" s="76"/>
      <c r="O35" s="76"/>
      <c r="P35" s="77"/>
      <c r="Q35" s="78"/>
    </row>
    <row r="36" spans="1:17" ht="6.6" customHeight="1" x14ac:dyDescent="0.3">
      <c r="A36" s="8"/>
      <c r="B36" s="8"/>
      <c r="C36" s="8"/>
      <c r="D36" s="8"/>
      <c r="E36" s="8"/>
      <c r="F36" s="8"/>
      <c r="G36" s="8"/>
      <c r="H36" s="8"/>
      <c r="I36" s="8"/>
      <c r="M36" s="79"/>
      <c r="N36" s="79"/>
      <c r="O36" s="79"/>
      <c r="P36" s="79"/>
      <c r="Q36" s="80"/>
    </row>
    <row r="37" spans="1:17" x14ac:dyDescent="0.3">
      <c r="M37" s="79"/>
      <c r="N37" s="79"/>
      <c r="O37" s="79"/>
      <c r="P37" s="79"/>
      <c r="Q37" s="80"/>
    </row>
    <row r="38" spans="1:17" x14ac:dyDescent="0.3">
      <c r="P38" s="81"/>
      <c r="Q38" s="74"/>
    </row>
    <row r="39" spans="1:17" x14ac:dyDescent="0.3">
      <c r="P39" s="81"/>
    </row>
    <row r="40" spans="1:17" x14ac:dyDescent="0.3">
      <c r="P40" s="82"/>
    </row>
    <row r="41" spans="1:17" x14ac:dyDescent="0.3">
      <c r="P41" s="82"/>
      <c r="Q41" s="83"/>
    </row>
    <row r="42" spans="1:17" x14ac:dyDescent="0.3">
      <c r="P42" s="82"/>
    </row>
    <row r="43" spans="1:17" x14ac:dyDescent="0.3">
      <c r="P43" s="82"/>
    </row>
    <row r="44" spans="1:17" x14ac:dyDescent="0.3">
      <c r="P44" s="82"/>
    </row>
    <row r="45" spans="1:17" x14ac:dyDescent="0.3">
      <c r="P45" s="82"/>
    </row>
    <row r="46" spans="1:17" x14ac:dyDescent="0.3">
      <c r="P46" s="82"/>
    </row>
    <row r="47" spans="1:17" x14ac:dyDescent="0.3">
      <c r="P47" s="82"/>
    </row>
    <row r="49" spans="2:10" x14ac:dyDescent="0.3">
      <c r="J49" s="84"/>
    </row>
    <row r="50" spans="2:10" x14ac:dyDescent="0.3">
      <c r="J50" s="84"/>
    </row>
    <row r="51" spans="2:10" x14ac:dyDescent="0.3">
      <c r="J51" s="84"/>
    </row>
    <row r="54" spans="2:10" x14ac:dyDescent="0.3">
      <c r="B54" s="49"/>
    </row>
    <row r="55" spans="2:10" x14ac:dyDescent="0.3">
      <c r="B55" s="49"/>
    </row>
    <row r="56" spans="2:10" x14ac:dyDescent="0.3">
      <c r="B56" s="49"/>
    </row>
    <row r="57" spans="2:10" x14ac:dyDescent="0.3">
      <c r="B57" s="49"/>
    </row>
    <row r="58" spans="2:10" x14ac:dyDescent="0.3">
      <c r="B58" s="49"/>
    </row>
    <row r="102" spans="6:6" x14ac:dyDescent="0.3">
      <c r="F102" s="31"/>
    </row>
    <row r="103" spans="6:6" x14ac:dyDescent="0.3">
      <c r="F103" s="31"/>
    </row>
    <row r="1971" spans="276:287" x14ac:dyDescent="0.3">
      <c r="JP1971" s="39"/>
      <c r="JQ1971" s="39"/>
      <c r="JR1971" s="39"/>
      <c r="JS1971" s="39"/>
      <c r="JT1971" s="39"/>
      <c r="JU1971" s="39"/>
      <c r="JV1971" s="39"/>
      <c r="JW1971" s="39"/>
      <c r="JX1971" s="39"/>
      <c r="JY1971" s="39"/>
    </row>
    <row r="1972" spans="276:287" x14ac:dyDescent="0.3">
      <c r="JP1972" s="39"/>
      <c r="JQ1972" s="39"/>
      <c r="JR1972" s="39"/>
      <c r="JS1972" s="39"/>
      <c r="JT1972" s="39"/>
      <c r="JU1972" s="39"/>
      <c r="JV1972" s="39"/>
      <c r="JW1972" s="39"/>
      <c r="JX1972" s="39"/>
      <c r="JY1972" s="39"/>
    </row>
    <row r="1973" spans="276:287" x14ac:dyDescent="0.3">
      <c r="JP1973" s="39" t="b">
        <f t="shared" ref="JP1973:JP1978" si="2">ISBLANK(E4)</f>
        <v>1</v>
      </c>
      <c r="JQ1973" s="39">
        <f>23.833333333333/4.33333333333</f>
        <v>5.5000000000041549</v>
      </c>
      <c r="JR1973" s="40">
        <f t="shared" ref="JR1973:JR1982" si="3">JQ1973/$JQ$1973</f>
        <v>1</v>
      </c>
      <c r="JS1973" s="41">
        <f t="shared" ref="JS1973:JS1982" si="4">E17*JR1973</f>
        <v>0</v>
      </c>
      <c r="JT1973" s="39" t="s">
        <v>2</v>
      </c>
      <c r="JU1973" s="51" t="s">
        <v>13</v>
      </c>
      <c r="JV1973" s="37" t="str">
        <f t="shared" ref="JV1973:JV1982" si="5">IF($E$4&lt;&gt;JT1973,"",
IF($JP$1981&lt;&gt;6,"",
IF(VLOOKUP($E$4,$JT$1973:$JZ$1982,7,FALSE)*$JS$1983&lt;=0,0,
IF($G$33&gt;VLOOKUP($E$4,$JT$1973:$JZ$1982,7,FALSE)*$JS$1983,VLOOKUP($E$4,$JT$1973:$JZ$1982,7,FALSE)*$JS$1983,$G$33))))</f>
        <v/>
      </c>
      <c r="JW1973" s="37">
        <v>1263775.1203030001</v>
      </c>
      <c r="JX1973" s="37">
        <v>942297.91999999993</v>
      </c>
      <c r="JY1973" s="37" t="str">
        <f>IF($E$4&lt;&gt;JT1973,"",
  IF($G$33="","",
  $E$5*0.92+106454))</f>
        <v/>
      </c>
      <c r="JZ1973" s="85" t="str">
        <f>IF(JY1973="","",
JW1973-JY1973)</f>
        <v/>
      </c>
    </row>
    <row r="1974" spans="276:287" x14ac:dyDescent="0.3">
      <c r="JP1974" s="39" t="b">
        <f t="shared" si="2"/>
        <v>1</v>
      </c>
      <c r="JQ1974" s="39">
        <v>5</v>
      </c>
      <c r="JR1974" s="40">
        <f t="shared" si="3"/>
        <v>0.90909090909022228</v>
      </c>
      <c r="JS1974" s="41">
        <f t="shared" si="4"/>
        <v>0</v>
      </c>
      <c r="JT1974" s="39" t="s">
        <v>0</v>
      </c>
      <c r="JU1974" s="51" t="s">
        <v>13</v>
      </c>
      <c r="JV1974" s="37" t="str">
        <f t="shared" si="5"/>
        <v/>
      </c>
      <c r="JW1974" s="37">
        <v>14436.871216559266</v>
      </c>
      <c r="JX1974" s="37">
        <v>11210.8235</v>
      </c>
      <c r="JY1974" s="37" t="str">
        <f>IF($E$4&lt;&gt;JT1974,"",
  IF($G$33="","",
  $E$5*0.9409))</f>
        <v/>
      </c>
      <c r="JZ1974" s="85" t="str">
        <f>IF(JY1974="","",
JW1974-JY1974)</f>
        <v/>
      </c>
    </row>
    <row r="1975" spans="276:287" x14ac:dyDescent="0.3">
      <c r="JP1975" s="39" t="b">
        <f t="shared" si="2"/>
        <v>1</v>
      </c>
      <c r="JQ1975" s="39">
        <v>4.5</v>
      </c>
      <c r="JR1975" s="40">
        <f t="shared" si="3"/>
        <v>0.81818181818120006</v>
      </c>
      <c r="JS1975" s="41">
        <f t="shared" si="4"/>
        <v>0</v>
      </c>
      <c r="JT1975" s="39" t="s">
        <v>3</v>
      </c>
      <c r="JU1975" s="51" t="s">
        <v>18</v>
      </c>
      <c r="JV1975" s="37" t="str">
        <f t="shared" si="5"/>
        <v/>
      </c>
      <c r="JW1975" s="37">
        <v>366.55815688834997</v>
      </c>
      <c r="JX1975" s="37">
        <v>362.2</v>
      </c>
      <c r="JY1975" s="37" t="str">
        <f>IF($E$4&lt;&gt;JT1975,"",
  IF($G$33="","",
  $E$5*0.9055))</f>
        <v/>
      </c>
      <c r="JZ1975" s="85" t="str">
        <f>IF(JY1975="","",
JW1975-JY1975)</f>
        <v/>
      </c>
    </row>
    <row r="1976" spans="276:287" x14ac:dyDescent="0.3">
      <c r="JP1976" s="39" t="b">
        <f t="shared" si="2"/>
        <v>1</v>
      </c>
      <c r="JQ1976" s="39">
        <v>4</v>
      </c>
      <c r="JR1976" s="40">
        <f t="shared" si="3"/>
        <v>0.72727272727217784</v>
      </c>
      <c r="JS1976" s="41">
        <f t="shared" si="4"/>
        <v>0</v>
      </c>
      <c r="JT1976" s="39" t="s">
        <v>4</v>
      </c>
      <c r="JU1976" s="51" t="s">
        <v>14</v>
      </c>
      <c r="JV1976" s="37" t="str">
        <f t="shared" si="5"/>
        <v/>
      </c>
      <c r="JW1976" s="37">
        <v>956.21039422775277</v>
      </c>
      <c r="JX1976" s="37">
        <v>390.91079999999994</v>
      </c>
      <c r="JY1976" s="37" t="str">
        <f>IF($E$4&lt;&gt;JT1976,"",
IF($G$33="","",
($E$5*0.865-245.66)))</f>
        <v/>
      </c>
      <c r="JZ1976" s="85" t="str">
        <f>IF(JY1976="","",
JW1976-JY1976)</f>
        <v/>
      </c>
    </row>
    <row r="1977" spans="276:287" x14ac:dyDescent="0.3">
      <c r="JP1977" s="39" t="b">
        <f t="shared" si="2"/>
        <v>1</v>
      </c>
      <c r="JQ1977" s="39">
        <v>3.5</v>
      </c>
      <c r="JR1977" s="40">
        <f t="shared" si="3"/>
        <v>0.63636363636315563</v>
      </c>
      <c r="JS1977" s="41">
        <f t="shared" si="4"/>
        <v>0</v>
      </c>
      <c r="JT1977" s="39" t="s">
        <v>6</v>
      </c>
      <c r="JU1977" s="51" t="s">
        <v>13</v>
      </c>
      <c r="JV1977" s="37" t="str">
        <f t="shared" si="5"/>
        <v/>
      </c>
      <c r="JW1977" s="37">
        <v>9394.0797259420742</v>
      </c>
      <c r="JX1977" s="37">
        <v>4296.9087999999992</v>
      </c>
      <c r="JY1977" s="37" t="str">
        <f>IF($E$4&lt;&gt;JT1977,"",
  IF($G$33="","",
  $E$5*0.88+690))</f>
        <v/>
      </c>
      <c r="JZ1977" s="85" t="str">
        <f>IF(JY1977="","",
JW1977-JY1977)</f>
        <v/>
      </c>
    </row>
    <row r="1978" spans="276:287" x14ac:dyDescent="0.3">
      <c r="JP1978" s="39" t="b">
        <f t="shared" si="2"/>
        <v>1</v>
      </c>
      <c r="JQ1978" s="39">
        <v>3</v>
      </c>
      <c r="JR1978" s="40">
        <f t="shared" si="3"/>
        <v>0.54545454545413341</v>
      </c>
      <c r="JS1978" s="41">
        <f t="shared" si="4"/>
        <v>0</v>
      </c>
      <c r="JT1978" s="39" t="s">
        <v>7</v>
      </c>
      <c r="JU1978" s="51" t="s">
        <v>15</v>
      </c>
      <c r="JV1978" s="37" t="str">
        <f t="shared" si="5"/>
        <v/>
      </c>
      <c r="JW1978" s="37">
        <v>6773.2552704852824</v>
      </c>
      <c r="JX1978" s="37">
        <v>3234.5624525299991</v>
      </c>
      <c r="JY1978" s="37" t="str">
        <f>IF($E$4&lt;&gt;JT1978,"",
  IF($G$33="","",
  $E$5*0.9223))</f>
        <v/>
      </c>
      <c r="JZ1978" s="85" t="str">
        <f t="shared" ref="JZ1978:JZ1982" si="6">IF(JY1978="","",
JW1978-JY1978)</f>
        <v/>
      </c>
      <c r="KA1978" s="4"/>
    </row>
    <row r="1979" spans="276:287" x14ac:dyDescent="0.3">
      <c r="JP1979" s="39" t="b">
        <f>IF($E$27="",TRUE,FALSE)</f>
        <v>1</v>
      </c>
      <c r="JQ1979" s="39">
        <v>2.5</v>
      </c>
      <c r="JR1979" s="40">
        <f t="shared" si="3"/>
        <v>0.45454545454511114</v>
      </c>
      <c r="JS1979" s="41">
        <f t="shared" si="4"/>
        <v>0</v>
      </c>
      <c r="JT1979" s="39" t="s">
        <v>9</v>
      </c>
      <c r="JU1979" s="51" t="s">
        <v>16</v>
      </c>
      <c r="JV1979" s="37" t="str">
        <f t="shared" si="5"/>
        <v/>
      </c>
      <c r="JW1979" s="37">
        <v>910.6901494982593</v>
      </c>
      <c r="JX1979" s="37">
        <v>753.3</v>
      </c>
      <c r="JY1979" s="37" t="str">
        <f>IF($E$4&lt;&gt;JT1979,"",
  IF($G$33="","",
  $E$5*0.81))</f>
        <v/>
      </c>
      <c r="JZ1979" s="85" t="str">
        <f t="shared" si="6"/>
        <v/>
      </c>
    </row>
    <row r="1980" spans="276:287" x14ac:dyDescent="0.3">
      <c r="JP1980" s="39">
        <f>COUNTIF(JP1974:JP1978,FALSE)</f>
        <v>0</v>
      </c>
      <c r="JQ1980" s="39">
        <v>2</v>
      </c>
      <c r="JR1980" s="40">
        <f t="shared" si="3"/>
        <v>0.36363636363608892</v>
      </c>
      <c r="JS1980" s="41">
        <f t="shared" si="4"/>
        <v>0</v>
      </c>
      <c r="JT1980" s="39" t="s">
        <v>1</v>
      </c>
      <c r="JU1980" s="51" t="s">
        <v>17</v>
      </c>
      <c r="JV1980" s="37" t="str">
        <f t="shared" si="5"/>
        <v/>
      </c>
      <c r="JW1980" s="37">
        <v>82706</v>
      </c>
      <c r="JX1980" s="37">
        <v>33976.623359999998</v>
      </c>
      <c r="JY1980" s="37" t="str">
        <f>IF($E$4&lt;&gt;JT1980,"",
  IF($G$33="","",
  $E$5*0.948))</f>
        <v/>
      </c>
      <c r="JZ1980" s="85" t="str">
        <f t="shared" si="6"/>
        <v/>
      </c>
    </row>
    <row r="1981" spans="276:287" x14ac:dyDescent="0.3">
      <c r="JP1981" s="39">
        <f>COUNTIF(JP1974:JP1979,FALSE)</f>
        <v>0</v>
      </c>
      <c r="JQ1981" s="39">
        <v>1.5</v>
      </c>
      <c r="JR1981" s="40">
        <f t="shared" si="3"/>
        <v>0.27272727272706671</v>
      </c>
      <c r="JS1981" s="41">
        <f t="shared" si="4"/>
        <v>0</v>
      </c>
      <c r="JT1981" s="39" t="s">
        <v>5</v>
      </c>
      <c r="JU1981" s="51" t="s">
        <v>17</v>
      </c>
      <c r="JV1981" s="37" t="str">
        <f t="shared" si="5"/>
        <v/>
      </c>
      <c r="JW1981" s="37">
        <v>81337</v>
      </c>
      <c r="JX1981" s="37">
        <v>20477.214319999999</v>
      </c>
      <c r="JY1981" s="37" t="str">
        <f>IF($E$4&lt;&gt;JT1981,"",
  IF($G$33="","",
  $E$5*0.932))</f>
        <v/>
      </c>
      <c r="JZ1981" s="85" t="str">
        <f t="shared" si="6"/>
        <v/>
      </c>
    </row>
    <row r="1982" spans="276:287" x14ac:dyDescent="0.3">
      <c r="JP1982" s="39"/>
      <c r="JQ1982" s="39">
        <v>1</v>
      </c>
      <c r="JR1982" s="40">
        <f t="shared" si="3"/>
        <v>0.18181818181804446</v>
      </c>
      <c r="JS1982" s="41">
        <f t="shared" si="4"/>
        <v>0</v>
      </c>
      <c r="JT1982" s="39" t="s">
        <v>8</v>
      </c>
      <c r="JU1982" s="51" t="s">
        <v>18</v>
      </c>
      <c r="JV1982" s="37" t="str">
        <f t="shared" si="5"/>
        <v/>
      </c>
      <c r="JW1982" s="37">
        <v>417.66249495357289</v>
      </c>
      <c r="JX1982" s="37">
        <v>368.50235399999991</v>
      </c>
      <c r="JY1982" s="37" t="str">
        <f>IF($E$4&lt;&gt;JT1982,"",
  IF($G$33="","",
  $E$5*0.9075))</f>
        <v/>
      </c>
      <c r="JZ1982" s="85" t="str">
        <f t="shared" si="6"/>
        <v/>
      </c>
    </row>
    <row r="1983" spans="276:287" x14ac:dyDescent="0.3">
      <c r="JP1983" s="39"/>
      <c r="JQ1983" s="39"/>
      <c r="JR1983" s="42"/>
      <c r="JS1983" s="41">
        <f>SUM(JS1973:JS1982)</f>
        <v>0</v>
      </c>
      <c r="JT1983" s="39"/>
      <c r="JU1983" s="39"/>
      <c r="JV1983" s="39"/>
      <c r="JW1983" s="39"/>
      <c r="JX1983" s="39"/>
      <c r="JY1983" s="39"/>
    </row>
    <row r="1984" spans="276:287" x14ac:dyDescent="0.3">
      <c r="JT1984" s="4"/>
    </row>
  </sheetData>
  <sheetProtection algorithmName="SHA-512" hashValue="FVIRWAf8fO2fyaBuikQ0geOfdXlnL+uYztV0EvxYit9WDwdooIHLvcj+i46Yvlsyt/FZKM50BgV3vHuAT0HxEw==" saltValue="U9i1/QGigh91XnTEq/QJaQ==" spinCount="100000" sheet="1" objects="1" scenarios="1"/>
  <mergeCells count="5">
    <mergeCell ref="B1:H1"/>
    <mergeCell ref="G14:H15"/>
    <mergeCell ref="F14:F15"/>
    <mergeCell ref="C2:H2"/>
    <mergeCell ref="E14:E16"/>
  </mergeCells>
  <dataValidations count="1">
    <dataValidation type="list" allowBlank="1" showInputMessage="1" showErrorMessage="1" sqref="E4">
      <formula1>$JT$1973:$JT$1982</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3.1.3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Paredes</dc:creator>
  <cp:lastModifiedBy>user</cp:lastModifiedBy>
  <dcterms:created xsi:type="dcterms:W3CDTF">2021-03-18T19:16:13Z</dcterms:created>
  <dcterms:modified xsi:type="dcterms:W3CDTF">2021-08-10T22:01:28Z</dcterms:modified>
</cp:coreProperties>
</file>